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10" windowHeight="11940" activeTab="0"/>
  </bookViews>
  <sheets>
    <sheet name="Analysis" sheetId="1" r:id="rId1"/>
  </sheets>
  <definedNames>
    <definedName name="_Toc29962282" localSheetId="0">'Analysis'!$A$111</definedName>
    <definedName name="_Toc29962283" localSheetId="0">'Analysis'!$A$127</definedName>
    <definedName name="_Toc29962284" localSheetId="0">'Analysis'!$A$244</definedName>
    <definedName name="_Toc29962285" localSheetId="0">'Analysis'!$A$275</definedName>
    <definedName name="_Toc29962286" localSheetId="0">'Analysis'!$A$281</definedName>
    <definedName name="_Toc29962287" localSheetId="0">'Analysis'!$A$293</definedName>
    <definedName name="_Toc29962288" localSheetId="0">'Analysis'!$A$316</definedName>
    <definedName name="_Toc29962289" localSheetId="0">'Analysis'!$A$322</definedName>
    <definedName name="_Toc29962290" localSheetId="0">'Analysis'!$A$328</definedName>
    <definedName name="_Toc29962291" localSheetId="0">'Analysis'!$A$345</definedName>
    <definedName name="_Toc29962292" localSheetId="0">'Analysis'!$A$375</definedName>
    <definedName name="_Toc29962293" localSheetId="0">'Analysis'!$A$410</definedName>
    <definedName name="_Toc29962294" localSheetId="0">'Analysis'!$A$422</definedName>
    <definedName name="_Toc29962295" localSheetId="0">'Analysis'!$A$432</definedName>
    <definedName name="_Toc29962296" localSheetId="0">'Analysis'!$A$468</definedName>
    <definedName name="_Toc29962297" localSheetId="0">'Analysis'!$A$509</definedName>
    <definedName name="_Toc29962304" localSheetId="0">'Analysis'!$A$696</definedName>
    <definedName name="_Toc29962310" localSheetId="0">'Analysis'!$A$852</definedName>
    <definedName name="_Toc29962311" localSheetId="0">'Analysis'!$A$916</definedName>
    <definedName name="_Toc29962312" localSheetId="0">'Analysis'!$A$969</definedName>
    <definedName name="_Toc29962313" localSheetId="0">'Analysis'!$A$1049</definedName>
    <definedName name="_Toc29962314" localSheetId="0">'Analysis'!$A$1114</definedName>
    <definedName name="_Toc29962315" localSheetId="0">'Analysis'!$A$1120</definedName>
    <definedName name="_Toc29962316" localSheetId="0">'Analysis'!$A$1145</definedName>
    <definedName name="_Toc29962318" localSheetId="0">'Analysis'!$A$1213</definedName>
    <definedName name="_Toc29962319" localSheetId="0">'Analysis'!$A$1241</definedName>
    <definedName name="_Toc29962320" localSheetId="0">'Analysis'!$A$1261</definedName>
    <definedName name="_Toc518899215" localSheetId="0">'Analysis'!$A$547</definedName>
    <definedName name="_Toc518899219" localSheetId="0">'Analysis'!$A$551</definedName>
    <definedName name="_Toc518899220" localSheetId="0">'Analysis'!$A$563</definedName>
    <definedName name="_Toc518899221" localSheetId="0">'Analysis'!$A$591</definedName>
    <definedName name="_Toc518899222" localSheetId="0">'Analysis'!$A$601</definedName>
    <definedName name="_Toc518899223" localSheetId="0">'Analysis'!$A$624</definedName>
    <definedName name="_Toc518899224" localSheetId="0">'Analysis'!$A$652</definedName>
    <definedName name="_Toc518900092" localSheetId="0">'Analysis'!$A$751</definedName>
    <definedName name="_Toc518900093" localSheetId="0">'Analysis'!$A$757</definedName>
    <definedName name="_Toc518900094" localSheetId="0">'Analysis'!$A$761</definedName>
    <definedName name="_Toc518900095" localSheetId="0">'Analysis'!$A$788</definedName>
    <definedName name="_Toc518900098" localSheetId="0">'Analysis'!$A$839</definedName>
    <definedName name="_Toc518900116" localSheetId="0">'Analysis'!$A$1163</definedName>
    <definedName name="table" localSheetId="0">'Analysis'!$A$55</definedName>
  </definedNames>
  <calcPr fullCalcOnLoad="1"/>
</workbook>
</file>

<file path=xl/sharedStrings.xml><?xml version="1.0" encoding="utf-8"?>
<sst xmlns="http://schemas.openxmlformats.org/spreadsheetml/2006/main" count="40" uniqueCount="40">
  <si>
    <t>Operating frequency in Ghz ( from 0,001 up to 999 Ghz)</t>
  </si>
  <si>
    <t>Distance  A to B  in km</t>
  </si>
  <si>
    <t>dBW</t>
  </si>
  <si>
    <t>Frequency</t>
  </si>
  <si>
    <t>Antenna output RF field level (Depend of RX antenna gain)</t>
  </si>
  <si>
    <t>ATPC</t>
  </si>
  <si>
    <t>Radio Field level in dBm with  RX antenna gain 0dB</t>
  </si>
  <si>
    <t>Out ant. RF level</t>
  </si>
  <si>
    <t>Free space losses from side A to side B ( Absolute LOS)</t>
  </si>
  <si>
    <t>RX Antenna output  level  in Dbµv/m Full LOS ( Modem RF level input)</t>
  </si>
  <si>
    <t>System parameter selection only in the B column, the green area boxes. Choisir les paramètres de la liaison dans la colonne B les cases repérées en vert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</si>
  <si>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Paris Maine area CEM Noise -80 dBm</t>
    </r>
  </si>
  <si>
    <r>
      <t xml:space="preserve">Modem OK with ATPC &amp; NLOS attenuation ( For Modem Sensitivity </t>
    </r>
    <r>
      <rPr>
        <b/>
        <sz val="12"/>
        <rFont val="Arial"/>
        <family val="2"/>
      </rPr>
      <t>-90 dBm</t>
    </r>
    <r>
      <rPr>
        <sz val="12"/>
        <rFont val="Arial"/>
        <family val="2"/>
      </rPr>
      <t xml:space="preserve"> for max speed)</t>
    </r>
  </si>
  <si>
    <t>Noise Floor</t>
  </si>
  <si>
    <t>Theorical Fade Margin with mask attenuation (equiv to C/N ) in dB  (Depend of CEM noise in the area  )</t>
  </si>
  <si>
    <r>
      <t xml:space="preserve">FSL </t>
    </r>
    <r>
      <rPr>
        <sz val="10"/>
        <rFont val="Helv"/>
        <family val="0"/>
      </rPr>
      <t>(Free Space Loss)</t>
    </r>
  </si>
  <si>
    <t>Link BS to Mobile  Distance in Km</t>
  </si>
  <si>
    <t xml:space="preserve">RSSI  No LOS  </t>
  </si>
  <si>
    <t>Total Mask loss</t>
  </si>
  <si>
    <t>Mask loss</t>
  </si>
  <si>
    <t>Modem OK,  No LOS Masked area and with measured floor Noise level  in the  band  ?</t>
  </si>
  <si>
    <r>
      <t xml:space="preserve">Antenna output level by </t>
    </r>
    <r>
      <rPr>
        <b/>
        <sz val="12"/>
        <rFont val="Arial"/>
        <family val="2"/>
      </rPr>
      <t>LOS</t>
    </r>
    <r>
      <rPr>
        <sz val="12"/>
        <rFont val="Arial"/>
        <family val="2"/>
      </rPr>
      <t xml:space="preserve"> ideal conditions  OK? ( from elevated location or Helicopter or aerial platform)</t>
    </r>
  </si>
  <si>
    <r>
      <t xml:space="preserve">RX Antenna output  level  </t>
    </r>
    <r>
      <rPr>
        <b/>
        <sz val="12"/>
        <rFont val="Arial"/>
        <family val="2"/>
      </rPr>
      <t>Full LOS</t>
    </r>
    <r>
      <rPr>
        <sz val="12"/>
        <rFont val="Arial"/>
        <family val="2"/>
      </rPr>
      <t xml:space="preserve"> ( Modem RF level input dBm)</t>
    </r>
  </si>
  <si>
    <r>
      <rPr>
        <b/>
        <sz val="12"/>
        <rFont val="Arial"/>
        <family val="2"/>
      </rPr>
      <t xml:space="preserve">RSSI </t>
    </r>
    <r>
      <rPr>
        <sz val="12"/>
        <rFont val="Arial"/>
        <family val="2"/>
      </rPr>
      <t xml:space="preserve">Antenna RF output theorical level </t>
    </r>
    <r>
      <rPr>
        <b/>
        <sz val="12"/>
        <rFont val="Arial"/>
        <family val="2"/>
      </rPr>
      <t xml:space="preserve"> No LOS</t>
    </r>
    <r>
      <rPr>
        <sz val="12"/>
        <rFont val="Arial"/>
        <family val="2"/>
      </rPr>
      <t xml:space="preserve"> with mask  attenuation ( Modem RF level input dBm)</t>
    </r>
  </si>
  <si>
    <t>LOS RF Field level</t>
  </si>
  <si>
    <t>LOS RX input level dBµv/m</t>
  </si>
  <si>
    <t>LOS RX input level dBm</t>
  </si>
  <si>
    <t>Ant, gain less cable losses</t>
  </si>
  <si>
    <t>ATPC Value in dB ( Automatic power Control if implemented)</t>
  </si>
  <si>
    <t>TX Power + Antenna Gain=EIRP from MobiRake in  dBW  ( Remove 30 dB on dBm value )</t>
  </si>
  <si>
    <t>Antenna gain ex: 6 dB for omni antenna less -2dB cable= 4dB)</t>
  </si>
  <si>
    <t xml:space="preserve">Run LOS with -100 dBm noise floor </t>
  </si>
  <si>
    <t xml:space="preserve">Run  No LOS with -100 dBm noise floor </t>
  </si>
  <si>
    <t>Run  No LOS with B10 noise floor dBm</t>
  </si>
  <si>
    <t>Add  Mask Land Development Buildings  attenuation  (dB)</t>
  </si>
  <si>
    <t>Add Forested attenuation (dB)</t>
  </si>
  <si>
    <t>In Band  noise floor. Enter measured noise  level in the channel (-dBm Seuil de bruit)</t>
  </si>
  <si>
    <t>Fade margin with B10 noise floor dBm</t>
  </si>
  <si>
    <t>CANAUX TNT &amp; WHITE SPACE  consultez le site www.hypercable. Fr  Rubrique Video Mobile. Dossier Canaux_TNT_TV_CSA.xls</t>
  </si>
  <si>
    <t>http://www.hypercable.fr/images/stories/mobirake/Canaux_TNT_%20TV%20_CSA.xls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</si>
</sst>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u val="single"/>
      <sz val="12"/>
      <color indexed="12"/>
      <name val="Arial"/>
      <family val="2"/>
    </font>
    <font>
      <sz val="13.2"/>
      <color indexed="8"/>
      <name val="Arial"/>
      <family val="0"/>
    </font>
    <font>
      <sz val="14"/>
      <color indexed="8"/>
      <name val="Calibri"/>
      <family val="0"/>
    </font>
    <font>
      <b/>
      <sz val="14"/>
      <color indexed="17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3" fillId="0" borderId="0" xfId="0" applyFont="1" applyAlignment="1">
      <alignment/>
    </xf>
    <xf numFmtId="0" fontId="14" fillId="0" borderId="0" xfId="0" applyFont="1" applyAlignment="1">
      <alignment/>
    </xf>
    <xf numFmtId="0" fontId="7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18" fillId="0" borderId="0" xfId="0" applyFont="1" applyAlignment="1">
      <alignment/>
    </xf>
    <xf numFmtId="0" fontId="75" fillId="0" borderId="0" xfId="0" applyFont="1" applyAlignment="1">
      <alignment/>
    </xf>
    <xf numFmtId="0" fontId="20" fillId="33" borderId="0" xfId="0" applyFont="1" applyFill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76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 applyProtection="1">
      <alignment horizontal="center"/>
      <protection locked="0"/>
    </xf>
    <xf numFmtId="0" fontId="80" fillId="0" borderId="0" xfId="45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RSSI Antenna RF output theorical level full  LOS and No LOS 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07525"/>
          <c:w val="0.898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Analysis!$A$17</c:f>
              <c:strCache>
                <c:ptCount val="1"/>
                <c:pt idx="0">
                  <c:v>RSSI Antenna RF output theorical level  No LOS with mask  attenuation ( Modem RF level input dBm)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Analysis!$B$5:$T$5</c:f>
              <c:strCache/>
            </c:strRef>
          </c:cat>
          <c:val>
            <c:numRef>
              <c:f>Analysis!$B$17:$T$17</c:f>
              <c:numCache/>
            </c:numRef>
          </c:val>
          <c:smooth val="0"/>
        </c:ser>
        <c:ser>
          <c:idx val="1"/>
          <c:order val="1"/>
          <c:tx>
            <c:strRef>
              <c:f>Analysis!$A$12</c:f>
              <c:strCache>
                <c:ptCount val="1"/>
                <c:pt idx="0">
                  <c:v>RX Antenna output  level  Full LOS ( Modem RF level input dBm)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Analysis!$B$12:$T$12</c:f>
              <c:numCache/>
            </c:numRef>
          </c:val>
          <c:smooth val="0"/>
        </c:ser>
        <c:marker val="1"/>
        <c:axId val="18838413"/>
        <c:axId val="35327990"/>
      </c:lineChart>
      <c:catAx>
        <c:axId val="188384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27990"/>
        <c:crosses val="autoZero"/>
        <c:auto val="1"/>
        <c:lblOffset val="100"/>
        <c:tickLblSkip val="1"/>
        <c:noMultiLvlLbl val="0"/>
      </c:catAx>
      <c:valAx>
        <c:axId val="35327990"/>
        <c:scaling>
          <c:orientation val="minMax"/>
          <c:max val="10"/>
          <c:min val="-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Reçu en dBm</a:t>
                </a:r>
              </a:p>
            </c:rich>
          </c:tx>
          <c:layout>
            <c:manualLayout>
              <c:xMode val="factor"/>
              <c:yMode val="factor"/>
              <c:x val="0.05875"/>
              <c:y val="-0.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38413"/>
        <c:crossesAt val="1"/>
        <c:crossBetween val="between"/>
        <c:dispUnits/>
        <c:majorUnit val="10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2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3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4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5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6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7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8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9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10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11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0.79475</cdr:y>
    </cdr:from>
    <cdr:to>
      <cdr:x>0.3885</cdr:x>
      <cdr:y>0.893</cdr:y>
    </cdr:to>
    <cdr:sp>
      <cdr:nvSpPr>
        <cdr:cNvPr id="12" name="Text Box 2"/>
        <cdr:cNvSpPr txBox="1">
          <a:spLocks noChangeArrowheads="1"/>
        </cdr:cNvSpPr>
      </cdr:nvSpPr>
      <cdr:spPr>
        <a:xfrm>
          <a:off x="0" y="4152900"/>
          <a:ext cx="8105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station for Nomadic &amp; Mobile with 1 or4  sector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Urban Canyon antenna dual RHCP &amp; LHCP polarization system.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Copyright @2013 -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jcducasse@hypercable.fr  -  www.hypercable.fr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-0.00275</cdr:x>
      <cdr:y>-0.17425</cdr:y>
    </cdr:from>
    <cdr:to>
      <cdr:x>0.22475</cdr:x>
      <cdr:y>0.1365</cdr:y>
    </cdr:to>
    <cdr:sp>
      <cdr:nvSpPr>
        <cdr:cNvPr id="13" name="Text Box 2"/>
        <cdr:cNvSpPr txBox="1">
          <a:spLocks noChangeArrowheads="1"/>
        </cdr:cNvSpPr>
      </cdr:nvSpPr>
      <cdr:spPr>
        <a:xfrm>
          <a:off x="-57149" y="-904874"/>
          <a:ext cx="4743450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Copyright © 2012. All Rights Reserved. www.hypercable.fr
</a:t>
          </a:r>
        </a:p>
      </cdr:txBody>
    </cdr:sp>
  </cdr:relSizeAnchor>
  <cdr:relSizeAnchor xmlns:cdr="http://schemas.openxmlformats.org/drawingml/2006/chartDrawing">
    <cdr:from>
      <cdr:x>0.90125</cdr:x>
      <cdr:y>0.39275</cdr:y>
    </cdr:from>
    <cdr:to>
      <cdr:x>0.9425</cdr:x>
      <cdr:y>0.5</cdr:y>
    </cdr:to>
    <cdr:sp fLocksText="0">
      <cdr:nvSpPr>
        <cdr:cNvPr id="14" name="ZoneTexte 25"/>
        <cdr:cNvSpPr txBox="1">
          <a:spLocks noChangeArrowheads="1"/>
        </cdr:cNvSpPr>
      </cdr:nvSpPr>
      <cdr:spPr>
        <a:xfrm>
          <a:off x="18792825" y="2047875"/>
          <a:ext cx="857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0.22175</cdr:y>
    </cdr:from>
    <cdr:to>
      <cdr:x>0.62375</cdr:x>
      <cdr:y>0.3055</cdr:y>
    </cdr:to>
    <cdr:sp>
      <cdr:nvSpPr>
        <cdr:cNvPr id="15" name="Text Box 2"/>
        <cdr:cNvSpPr txBox="1">
          <a:spLocks noChangeArrowheads="1"/>
        </cdr:cNvSpPr>
      </cdr:nvSpPr>
      <cdr:spPr>
        <a:xfrm>
          <a:off x="11610975" y="1152525"/>
          <a:ext cx="1400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Full LOS 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curve
</a:t>
          </a:r>
        </a:p>
      </cdr:txBody>
    </cdr:sp>
  </cdr:relSizeAnchor>
  <cdr:relSizeAnchor xmlns:cdr="http://schemas.openxmlformats.org/drawingml/2006/chartDrawing">
    <cdr:from>
      <cdr:x>0.00275</cdr:x>
      <cdr:y>0.13475</cdr:y>
    </cdr:from>
    <cdr:to>
      <cdr:x>0.3415</cdr:x>
      <cdr:y>0.7605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95325"/>
          <a:ext cx="7067550" cy="3276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9525</xdr:rowOff>
    </xdr:from>
    <xdr:to>
      <xdr:col>22</xdr:col>
      <xdr:colOff>333375</xdr:colOff>
      <xdr:row>53</xdr:row>
      <xdr:rowOff>152400</xdr:rowOff>
    </xdr:to>
    <xdr:graphicFrame>
      <xdr:nvGraphicFramePr>
        <xdr:cNvPr id="1" name="Chart 4"/>
        <xdr:cNvGraphicFramePr/>
      </xdr:nvGraphicFramePr>
      <xdr:xfrm>
        <a:off x="114300" y="4448175"/>
        <a:ext cx="208597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0</xdr:colOff>
      <xdr:row>29</xdr:row>
      <xdr:rowOff>0</xdr:rowOff>
    </xdr:from>
    <xdr:ext cx="304800" cy="304800"/>
    <xdr:sp>
      <xdr:nvSpPr>
        <xdr:cNvPr id="2" name="AutoShape 45" descr="file:///C:/Users/Jean-Claude/Desktop/Logos%20images%20en%20tetes%20Mod%C3%A8les%202009/jeep.gif"/>
        <xdr:cNvSpPr>
          <a:spLocks noChangeAspect="1"/>
        </xdr:cNvSpPr>
      </xdr:nvSpPr>
      <xdr:spPr>
        <a:xfrm>
          <a:off x="22469475" y="557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409575</xdr:colOff>
      <xdr:row>40</xdr:row>
      <xdr:rowOff>47625</xdr:rowOff>
    </xdr:from>
    <xdr:to>
      <xdr:col>7</xdr:col>
      <xdr:colOff>466725</xdr:colOff>
      <xdr:row>44</xdr:row>
      <xdr:rowOff>114300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7400925"/>
          <a:ext cx="11620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438150</xdr:colOff>
      <xdr:row>26</xdr:row>
      <xdr:rowOff>66675</xdr:rowOff>
    </xdr:from>
    <xdr:to>
      <xdr:col>19</xdr:col>
      <xdr:colOff>2466975</xdr:colOff>
      <xdr:row>37</xdr:row>
      <xdr:rowOff>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30575" y="5153025"/>
          <a:ext cx="30003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276225</xdr:colOff>
      <xdr:row>37</xdr:row>
      <xdr:rowOff>95250</xdr:rowOff>
    </xdr:from>
    <xdr:to>
      <xdr:col>6</xdr:col>
      <xdr:colOff>466725</xdr:colOff>
      <xdr:row>40</xdr:row>
      <xdr:rowOff>76200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6962775"/>
          <a:ext cx="190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952500</xdr:colOff>
      <xdr:row>34</xdr:row>
      <xdr:rowOff>123825</xdr:rowOff>
    </xdr:from>
    <xdr:to>
      <xdr:col>19</xdr:col>
      <xdr:colOff>1123950</xdr:colOff>
      <xdr:row>36</xdr:row>
      <xdr:rowOff>152400</xdr:rowOff>
    </xdr:to>
    <xdr:pic>
      <xdr:nvPicPr>
        <xdr:cNvPr id="6" name="Imag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16475" y="6505575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39</xdr:row>
      <xdr:rowOff>152400</xdr:rowOff>
    </xdr:from>
    <xdr:to>
      <xdr:col>4</xdr:col>
      <xdr:colOff>314325</xdr:colOff>
      <xdr:row>43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7667625" y="7343775"/>
          <a:ext cx="1866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No LOS &amp; No Near LOS 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Blue curve
</a:t>
          </a:r>
        </a:p>
      </xdr:txBody>
    </xdr:sp>
    <xdr:clientData/>
  </xdr:twoCellAnchor>
  <xdr:twoCellAnchor editAs="oneCell">
    <xdr:from>
      <xdr:col>0</xdr:col>
      <xdr:colOff>6667500</xdr:colOff>
      <xdr:row>23</xdr:row>
      <xdr:rowOff>57150</xdr:rowOff>
    </xdr:from>
    <xdr:to>
      <xdr:col>0</xdr:col>
      <xdr:colOff>7267575</xdr:colOff>
      <xdr:row>31</xdr:row>
      <xdr:rowOff>104775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4657725"/>
          <a:ext cx="590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66675</xdr:rowOff>
    </xdr:from>
    <xdr:to>
      <xdr:col>8</xdr:col>
      <xdr:colOff>552450</xdr:colOff>
      <xdr:row>108</xdr:row>
      <xdr:rowOff>28575</xdr:rowOff>
    </xdr:to>
    <xdr:pic>
      <xdr:nvPicPr>
        <xdr:cNvPr id="9" name="Picture 7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13839825"/>
          <a:ext cx="11877675" cy="530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9</xdr:col>
      <xdr:colOff>0</xdr:colOff>
      <xdr:row>74</xdr:row>
      <xdr:rowOff>104775</xdr:rowOff>
    </xdr:to>
    <xdr:pic>
      <xdr:nvPicPr>
        <xdr:cNvPr id="10" name="Picture 7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10325100"/>
          <a:ext cx="11868150" cy="3390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ypercable.fr/images/stories/mobirake/Canaux_TNT_%20TV%20_CSA.xl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1"/>
  <sheetViews>
    <sheetView tabSelected="1" zoomScale="70" zoomScaleNormal="70" zoomScalePageLayoutView="0" workbookViewId="0" topLeftCell="A1">
      <selection activeCell="C19" sqref="C19"/>
    </sheetView>
  </sheetViews>
  <sheetFormatPr defaultColWidth="9.140625" defaultRowHeight="12.75"/>
  <cols>
    <col min="1" max="1" width="112.57421875" style="0" customWidth="1"/>
    <col min="2" max="2" width="8.7109375" style="3" customWidth="1"/>
    <col min="3" max="3" width="9.421875" style="3" customWidth="1"/>
    <col min="4" max="4" width="7.57421875" style="3" customWidth="1"/>
    <col min="5" max="5" width="8.421875" style="3" customWidth="1"/>
    <col min="6" max="6" width="8.00390625" style="3" customWidth="1"/>
    <col min="7" max="7" width="8.57421875" style="3" customWidth="1"/>
    <col min="8" max="8" width="8.421875" style="3" customWidth="1"/>
    <col min="9" max="9" width="8.7109375" style="3" customWidth="1"/>
    <col min="10" max="10" width="6.7109375" style="0" customWidth="1"/>
    <col min="11" max="11" width="7.421875" style="0" customWidth="1"/>
    <col min="12" max="12" width="6.57421875" style="0" customWidth="1"/>
    <col min="13" max="13" width="6.7109375" style="0" customWidth="1"/>
    <col min="14" max="14" width="6.28125" style="0" customWidth="1"/>
    <col min="15" max="15" width="6.421875" style="0" customWidth="1"/>
    <col min="16" max="16" width="6.57421875" style="0" customWidth="1"/>
    <col min="17" max="17" width="6.7109375" style="0" customWidth="1"/>
    <col min="18" max="18" width="7.00390625" style="0" customWidth="1"/>
    <col min="19" max="19" width="7.57421875" style="0" customWidth="1"/>
    <col min="20" max="20" width="43.28125" style="0" customWidth="1"/>
    <col min="21" max="21" width="8.7109375" style="6" customWidth="1"/>
  </cols>
  <sheetData>
    <row r="1" spans="1:73" ht="15.75">
      <c r="A1" s="22" t="s">
        <v>29</v>
      </c>
      <c r="B1" s="44">
        <v>7</v>
      </c>
      <c r="C1" s="3">
        <f>B1</f>
        <v>7</v>
      </c>
      <c r="D1" s="3">
        <f aca="true" t="shared" si="0" ref="D1:BN1">C1</f>
        <v>7</v>
      </c>
      <c r="E1" s="3">
        <f t="shared" si="0"/>
        <v>7</v>
      </c>
      <c r="F1" s="3">
        <f t="shared" si="0"/>
        <v>7</v>
      </c>
      <c r="G1" s="3">
        <f t="shared" si="0"/>
        <v>7</v>
      </c>
      <c r="H1" s="3">
        <f t="shared" si="0"/>
        <v>7</v>
      </c>
      <c r="I1" s="3">
        <f t="shared" si="0"/>
        <v>7</v>
      </c>
      <c r="J1" s="3">
        <f t="shared" si="0"/>
        <v>7</v>
      </c>
      <c r="K1" s="3">
        <f t="shared" si="0"/>
        <v>7</v>
      </c>
      <c r="L1" s="3">
        <f t="shared" si="0"/>
        <v>7</v>
      </c>
      <c r="M1" s="3">
        <f t="shared" si="0"/>
        <v>7</v>
      </c>
      <c r="N1" s="3">
        <f t="shared" si="0"/>
        <v>7</v>
      </c>
      <c r="O1" s="3">
        <f t="shared" si="0"/>
        <v>7</v>
      </c>
      <c r="P1" s="3">
        <f t="shared" si="0"/>
        <v>7</v>
      </c>
      <c r="Q1" s="3">
        <f t="shared" si="0"/>
        <v>7</v>
      </c>
      <c r="R1" s="3">
        <f t="shared" si="0"/>
        <v>7</v>
      </c>
      <c r="S1" s="3"/>
      <c r="T1" s="25" t="s">
        <v>2</v>
      </c>
      <c r="V1" s="17"/>
      <c r="W1" s="9"/>
      <c r="X1" s="3"/>
      <c r="Y1" s="3"/>
      <c r="Z1" s="3"/>
      <c r="AA1" s="3"/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aca="true" t="shared" si="1" ref="BO1:BU1">BN1</f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</row>
    <row r="2" spans="1:22" ht="15.75">
      <c r="A2" s="22"/>
      <c r="B2" s="19"/>
      <c r="T2" s="26"/>
      <c r="U2" s="17"/>
      <c r="V2" s="12"/>
    </row>
    <row r="3" spans="1:22" ht="15.75">
      <c r="A3" s="22" t="s">
        <v>0</v>
      </c>
      <c r="B3" s="44">
        <v>0.455</v>
      </c>
      <c r="C3" s="3">
        <f>B3</f>
        <v>0.455</v>
      </c>
      <c r="D3" s="3">
        <f aca="true" t="shared" si="2" ref="D3:R3">C3</f>
        <v>0.455</v>
      </c>
      <c r="E3" s="3">
        <f t="shared" si="2"/>
        <v>0.455</v>
      </c>
      <c r="F3" s="3">
        <f t="shared" si="2"/>
        <v>0.455</v>
      </c>
      <c r="G3" s="3">
        <f t="shared" si="2"/>
        <v>0.455</v>
      </c>
      <c r="H3" s="3">
        <f t="shared" si="2"/>
        <v>0.455</v>
      </c>
      <c r="I3" s="3">
        <f t="shared" si="2"/>
        <v>0.455</v>
      </c>
      <c r="J3" s="3">
        <f t="shared" si="2"/>
        <v>0.455</v>
      </c>
      <c r="K3" s="3">
        <f t="shared" si="2"/>
        <v>0.455</v>
      </c>
      <c r="L3" s="3">
        <f t="shared" si="2"/>
        <v>0.455</v>
      </c>
      <c r="M3" s="3">
        <f t="shared" si="2"/>
        <v>0.455</v>
      </c>
      <c r="N3" s="3">
        <f t="shared" si="2"/>
        <v>0.455</v>
      </c>
      <c r="O3" s="3">
        <f t="shared" si="2"/>
        <v>0.455</v>
      </c>
      <c r="P3" s="3">
        <f t="shared" si="2"/>
        <v>0.455</v>
      </c>
      <c r="Q3" s="3">
        <f t="shared" si="2"/>
        <v>0.455</v>
      </c>
      <c r="R3" s="3">
        <f t="shared" si="2"/>
        <v>0.455</v>
      </c>
      <c r="S3" s="3"/>
      <c r="T3" s="25" t="s">
        <v>3</v>
      </c>
      <c r="U3" s="17"/>
      <c r="V3" s="13"/>
    </row>
    <row r="4" spans="1:21" ht="15.75">
      <c r="A4" s="23"/>
      <c r="T4" s="26"/>
      <c r="U4" s="17"/>
    </row>
    <row r="5" spans="1:22" s="1" customFormat="1" ht="15.75">
      <c r="A5" s="23" t="s">
        <v>1</v>
      </c>
      <c r="B5" s="49">
        <v>0.1</v>
      </c>
      <c r="C5" s="48">
        <f>B5*2</f>
        <v>0.2</v>
      </c>
      <c r="D5" s="48">
        <f>C5*2</f>
        <v>0.4</v>
      </c>
      <c r="E5" s="48">
        <f>D5*2</f>
        <v>0.8</v>
      </c>
      <c r="F5" s="48">
        <f>E5*2</f>
        <v>1.6</v>
      </c>
      <c r="G5" s="48">
        <f>F5*2</f>
        <v>3.2</v>
      </c>
      <c r="H5" s="48">
        <f>G5*1.5</f>
        <v>4.800000000000001</v>
      </c>
      <c r="I5" s="48">
        <f aca="true" t="shared" si="3" ref="I5:R5">H5*1.5</f>
        <v>7.200000000000001</v>
      </c>
      <c r="J5" s="48">
        <f t="shared" si="3"/>
        <v>10.8</v>
      </c>
      <c r="K5" s="48">
        <f t="shared" si="3"/>
        <v>16.200000000000003</v>
      </c>
      <c r="L5" s="48">
        <f t="shared" si="3"/>
        <v>24.300000000000004</v>
      </c>
      <c r="M5" s="48">
        <f t="shared" si="3"/>
        <v>36.45</v>
      </c>
      <c r="N5" s="48">
        <f t="shared" si="3"/>
        <v>54.675000000000004</v>
      </c>
      <c r="O5" s="47">
        <f t="shared" si="3"/>
        <v>82.0125</v>
      </c>
      <c r="P5" s="47">
        <f t="shared" si="3"/>
        <v>123.01875000000001</v>
      </c>
      <c r="Q5" s="47">
        <f t="shared" si="3"/>
        <v>184.52812500000002</v>
      </c>
      <c r="R5" s="47">
        <f t="shared" si="3"/>
        <v>276.7921875</v>
      </c>
      <c r="S5" s="4"/>
      <c r="T5" s="25" t="s">
        <v>16</v>
      </c>
      <c r="U5" s="17"/>
      <c r="V5" s="18"/>
    </row>
    <row r="6" spans="1:20" ht="15.75">
      <c r="A6" s="23" t="s">
        <v>8</v>
      </c>
      <c r="B6" s="2">
        <f aca="true" t="shared" si="4" ref="B6:P6">ROUND(32.5+20*LOG(B3*1000)+20*LOG(B5),1)</f>
        <v>65.7</v>
      </c>
      <c r="C6" s="2">
        <f t="shared" si="4"/>
        <v>71.7</v>
      </c>
      <c r="D6" s="2">
        <f t="shared" si="4"/>
        <v>77.7</v>
      </c>
      <c r="E6" s="2">
        <f t="shared" si="4"/>
        <v>83.7</v>
      </c>
      <c r="F6" s="2">
        <f t="shared" si="4"/>
        <v>89.7</v>
      </c>
      <c r="G6" s="2">
        <f t="shared" si="4"/>
        <v>95.8</v>
      </c>
      <c r="H6" s="2">
        <f t="shared" si="4"/>
        <v>99.3</v>
      </c>
      <c r="I6" s="2">
        <f t="shared" si="4"/>
        <v>102.8</v>
      </c>
      <c r="J6" s="2">
        <f t="shared" si="4"/>
        <v>106.3</v>
      </c>
      <c r="K6" s="2">
        <f t="shared" si="4"/>
        <v>109.9</v>
      </c>
      <c r="L6" s="2">
        <f t="shared" si="4"/>
        <v>113.4</v>
      </c>
      <c r="M6" s="2">
        <f t="shared" si="4"/>
        <v>116.9</v>
      </c>
      <c r="N6" s="2">
        <f t="shared" si="4"/>
        <v>120.4</v>
      </c>
      <c r="O6" s="2">
        <f t="shared" si="4"/>
        <v>123.9</v>
      </c>
      <c r="P6" s="2">
        <f t="shared" si="4"/>
        <v>127.5</v>
      </c>
      <c r="Q6" s="2">
        <f>ROUND(32.5+20*LOG(Q3*1000)+20*LOG(Q5),1)</f>
        <v>131</v>
      </c>
      <c r="R6" s="2">
        <f>ROUND(32.5+20*LOG(R3*1000)+20*LOG(R5),1)</f>
        <v>134.5</v>
      </c>
      <c r="S6" s="2"/>
      <c r="T6" s="27" t="s">
        <v>15</v>
      </c>
    </row>
    <row r="7" spans="1:20" ht="15.75">
      <c r="A7" s="23" t="s">
        <v>4</v>
      </c>
      <c r="B7" s="5">
        <f>B12+0</f>
        <v>-28.700000000000003</v>
      </c>
      <c r="C7" s="5">
        <f aca="true" t="shared" si="5" ref="C7:P7">C12+0</f>
        <v>-34.7</v>
      </c>
      <c r="D7" s="5">
        <f t="shared" si="5"/>
        <v>-40.7</v>
      </c>
      <c r="E7" s="5">
        <f t="shared" si="5"/>
        <v>-46.7</v>
      </c>
      <c r="F7" s="5">
        <f t="shared" si="5"/>
        <v>-52.7</v>
      </c>
      <c r="G7" s="5">
        <f t="shared" si="5"/>
        <v>-58.8</v>
      </c>
      <c r="H7" s="5">
        <f t="shared" si="5"/>
        <v>-62.3</v>
      </c>
      <c r="I7" s="5">
        <f t="shared" si="5"/>
        <v>-65.8</v>
      </c>
      <c r="J7" s="5">
        <f t="shared" si="5"/>
        <v>-69.3</v>
      </c>
      <c r="K7" s="5">
        <f t="shared" si="5"/>
        <v>-72.9</v>
      </c>
      <c r="L7" s="5">
        <f t="shared" si="5"/>
        <v>-76.4</v>
      </c>
      <c r="M7" s="5">
        <f t="shared" si="5"/>
        <v>-79.9</v>
      </c>
      <c r="N7" s="5">
        <f t="shared" si="5"/>
        <v>-83.4</v>
      </c>
      <c r="O7" s="5">
        <f t="shared" si="5"/>
        <v>-86.9</v>
      </c>
      <c r="P7" s="5">
        <f t="shared" si="5"/>
        <v>-90.5</v>
      </c>
      <c r="Q7" s="5">
        <f>Q12+0</f>
        <v>-94</v>
      </c>
      <c r="R7" s="5">
        <f>R12+0</f>
        <v>-97.5</v>
      </c>
      <c r="S7" s="5"/>
      <c r="T7" s="25" t="s">
        <v>7</v>
      </c>
    </row>
    <row r="8" spans="1:20" ht="14.25" customHeight="1">
      <c r="A8" s="22" t="s">
        <v>30</v>
      </c>
      <c r="B8" s="44">
        <v>0</v>
      </c>
      <c r="C8" s="3">
        <f>B8</f>
        <v>0</v>
      </c>
      <c r="D8" s="3">
        <f aca="true" t="shared" si="6" ref="D8:R8">C8</f>
        <v>0</v>
      </c>
      <c r="E8" s="3">
        <f t="shared" si="6"/>
        <v>0</v>
      </c>
      <c r="F8" s="3">
        <f t="shared" si="6"/>
        <v>0</v>
      </c>
      <c r="G8" s="3">
        <f t="shared" si="6"/>
        <v>0</v>
      </c>
      <c r="H8" s="3">
        <f t="shared" si="6"/>
        <v>0</v>
      </c>
      <c r="I8" s="3">
        <f t="shared" si="6"/>
        <v>0</v>
      </c>
      <c r="J8" s="3">
        <f t="shared" si="6"/>
        <v>0</v>
      </c>
      <c r="K8" s="3">
        <f t="shared" si="6"/>
        <v>0</v>
      </c>
      <c r="L8" s="3">
        <f t="shared" si="6"/>
        <v>0</v>
      </c>
      <c r="M8" s="3">
        <f t="shared" si="6"/>
        <v>0</v>
      </c>
      <c r="N8" s="3">
        <f t="shared" si="6"/>
        <v>0</v>
      </c>
      <c r="O8" s="3">
        <f t="shared" si="6"/>
        <v>0</v>
      </c>
      <c r="P8" s="3">
        <f t="shared" si="6"/>
        <v>0</v>
      </c>
      <c r="Q8" s="3">
        <f t="shared" si="6"/>
        <v>0</v>
      </c>
      <c r="R8" s="3">
        <f t="shared" si="6"/>
        <v>0</v>
      </c>
      <c r="S8" s="3"/>
      <c r="T8" s="25" t="s">
        <v>27</v>
      </c>
    </row>
    <row r="9" spans="1:21" s="1" customFormat="1" ht="15.75">
      <c r="A9" s="22" t="s">
        <v>28</v>
      </c>
      <c r="B9" s="44">
        <v>0</v>
      </c>
      <c r="C9" s="3">
        <f>B9</f>
        <v>0</v>
      </c>
      <c r="D9" s="3">
        <f aca="true" t="shared" si="7" ref="D9:R10">C9</f>
        <v>0</v>
      </c>
      <c r="E9" s="3">
        <f t="shared" si="7"/>
        <v>0</v>
      </c>
      <c r="F9" s="3">
        <f t="shared" si="7"/>
        <v>0</v>
      </c>
      <c r="G9" s="3">
        <f t="shared" si="7"/>
        <v>0</v>
      </c>
      <c r="H9" s="3">
        <f t="shared" si="7"/>
        <v>0</v>
      </c>
      <c r="I9" s="3">
        <f t="shared" si="7"/>
        <v>0</v>
      </c>
      <c r="J9" s="3">
        <f t="shared" si="7"/>
        <v>0</v>
      </c>
      <c r="K9" s="3">
        <f t="shared" si="7"/>
        <v>0</v>
      </c>
      <c r="L9" s="3">
        <f t="shared" si="7"/>
        <v>0</v>
      </c>
      <c r="M9" s="3">
        <f t="shared" si="7"/>
        <v>0</v>
      </c>
      <c r="N9" s="3">
        <f t="shared" si="7"/>
        <v>0</v>
      </c>
      <c r="O9" s="3">
        <f t="shared" si="7"/>
        <v>0</v>
      </c>
      <c r="P9" s="3">
        <f t="shared" si="7"/>
        <v>0</v>
      </c>
      <c r="Q9" s="3">
        <f t="shared" si="7"/>
        <v>0</v>
      </c>
      <c r="R9" s="3">
        <f t="shared" si="7"/>
        <v>0</v>
      </c>
      <c r="S9" s="3"/>
      <c r="T9" s="25" t="s">
        <v>5</v>
      </c>
      <c r="U9" s="8"/>
    </row>
    <row r="10" spans="1:21" s="1" customFormat="1" ht="15.75">
      <c r="A10" s="24" t="s">
        <v>36</v>
      </c>
      <c r="B10" s="45">
        <v>-100</v>
      </c>
      <c r="C10" s="39">
        <f>B10</f>
        <v>-100</v>
      </c>
      <c r="D10" s="39">
        <f t="shared" si="7"/>
        <v>-100</v>
      </c>
      <c r="E10" s="39">
        <f t="shared" si="7"/>
        <v>-100</v>
      </c>
      <c r="F10" s="39">
        <f t="shared" si="7"/>
        <v>-100</v>
      </c>
      <c r="G10" s="39">
        <f t="shared" si="7"/>
        <v>-100</v>
      </c>
      <c r="H10" s="39">
        <f t="shared" si="7"/>
        <v>-100</v>
      </c>
      <c r="I10" s="39">
        <f t="shared" si="7"/>
        <v>-100</v>
      </c>
      <c r="J10" s="39">
        <f t="shared" si="7"/>
        <v>-100</v>
      </c>
      <c r="K10" s="39">
        <f t="shared" si="7"/>
        <v>-100</v>
      </c>
      <c r="L10" s="39">
        <f t="shared" si="7"/>
        <v>-100</v>
      </c>
      <c r="M10" s="39">
        <f t="shared" si="7"/>
        <v>-100</v>
      </c>
      <c r="N10" s="39">
        <f t="shared" si="7"/>
        <v>-100</v>
      </c>
      <c r="O10" s="39">
        <f t="shared" si="7"/>
        <v>-100</v>
      </c>
      <c r="P10" s="39">
        <f t="shared" si="7"/>
        <v>-100</v>
      </c>
      <c r="Q10" s="39">
        <f t="shared" si="7"/>
        <v>-100</v>
      </c>
      <c r="R10" s="39">
        <f t="shared" si="7"/>
        <v>-100</v>
      </c>
      <c r="S10" s="3"/>
      <c r="T10" s="35" t="s">
        <v>13</v>
      </c>
      <c r="U10" s="8"/>
    </row>
    <row r="11" spans="1:20" ht="15.75">
      <c r="A11" s="23" t="s">
        <v>9</v>
      </c>
      <c r="B11" s="10">
        <f>107+B12</f>
        <v>78.3</v>
      </c>
      <c r="C11" s="10">
        <f>107+C12</f>
        <v>72.3</v>
      </c>
      <c r="D11" s="10">
        <f aca="true" t="shared" si="8" ref="D11:R11">107+D12</f>
        <v>66.3</v>
      </c>
      <c r="E11" s="10">
        <f t="shared" si="8"/>
        <v>60.3</v>
      </c>
      <c r="F11" s="10">
        <f t="shared" si="8"/>
        <v>54.3</v>
      </c>
      <c r="G11" s="10">
        <f t="shared" si="8"/>
        <v>48.2</v>
      </c>
      <c r="H11" s="10">
        <f t="shared" si="8"/>
        <v>44.7</v>
      </c>
      <c r="I11" s="10">
        <f t="shared" si="8"/>
        <v>41.2</v>
      </c>
      <c r="J11" s="10">
        <f t="shared" si="8"/>
        <v>37.7</v>
      </c>
      <c r="K11" s="10">
        <f t="shared" si="8"/>
        <v>34.099999999999994</v>
      </c>
      <c r="L11" s="10">
        <f t="shared" si="8"/>
        <v>30.599999999999994</v>
      </c>
      <c r="M11" s="10">
        <f t="shared" si="8"/>
        <v>27.099999999999994</v>
      </c>
      <c r="N11" s="10">
        <f t="shared" si="8"/>
        <v>23.599999999999994</v>
      </c>
      <c r="O11" s="10">
        <f t="shared" si="8"/>
        <v>20.099999999999994</v>
      </c>
      <c r="P11" s="10">
        <f t="shared" si="8"/>
        <v>16.5</v>
      </c>
      <c r="Q11" s="10">
        <f t="shared" si="8"/>
        <v>13</v>
      </c>
      <c r="R11" s="10">
        <f t="shared" si="8"/>
        <v>9.5</v>
      </c>
      <c r="S11" s="10"/>
      <c r="T11" s="20" t="s">
        <v>25</v>
      </c>
    </row>
    <row r="12" spans="1:22" ht="15.75">
      <c r="A12" s="23" t="s">
        <v>22</v>
      </c>
      <c r="B12" s="10">
        <f>B1-B6+B8+30</f>
        <v>-28.700000000000003</v>
      </c>
      <c r="C12" s="10">
        <f aca="true" t="shared" si="9" ref="C12:R12">C1-C6+C8+30</f>
        <v>-34.7</v>
      </c>
      <c r="D12" s="10">
        <f t="shared" si="9"/>
        <v>-40.7</v>
      </c>
      <c r="E12" s="10">
        <f t="shared" si="9"/>
        <v>-46.7</v>
      </c>
      <c r="F12" s="10">
        <f t="shared" si="9"/>
        <v>-52.7</v>
      </c>
      <c r="G12" s="10">
        <f t="shared" si="9"/>
        <v>-58.8</v>
      </c>
      <c r="H12" s="10">
        <f t="shared" si="9"/>
        <v>-62.3</v>
      </c>
      <c r="I12" s="10">
        <f t="shared" si="9"/>
        <v>-65.8</v>
      </c>
      <c r="J12" s="10">
        <f t="shared" si="9"/>
        <v>-69.3</v>
      </c>
      <c r="K12" s="10">
        <f t="shared" si="9"/>
        <v>-72.9</v>
      </c>
      <c r="L12" s="10">
        <f t="shared" si="9"/>
        <v>-76.4</v>
      </c>
      <c r="M12" s="10">
        <f t="shared" si="9"/>
        <v>-79.9</v>
      </c>
      <c r="N12" s="10">
        <f t="shared" si="9"/>
        <v>-83.4</v>
      </c>
      <c r="O12" s="10">
        <f t="shared" si="9"/>
        <v>-86.9</v>
      </c>
      <c r="P12" s="10">
        <f t="shared" si="9"/>
        <v>-90.5</v>
      </c>
      <c r="Q12" s="10">
        <f t="shared" si="9"/>
        <v>-94</v>
      </c>
      <c r="R12" s="10">
        <f t="shared" si="9"/>
        <v>-97.5</v>
      </c>
      <c r="S12" s="10"/>
      <c r="T12" s="20" t="s">
        <v>26</v>
      </c>
      <c r="V12" s="18"/>
    </row>
    <row r="13" spans="1:30" ht="15.75">
      <c r="A13" s="23" t="s">
        <v>21</v>
      </c>
      <c r="B13" s="14">
        <f>IF(B12-B9&lt;-30,IF(B12&gt;-85,"ok",""),"")</f>
      </c>
      <c r="C13" s="14" t="str">
        <f aca="true" t="shared" si="10" ref="C13:R13">IF(C12-C9&lt;-30,IF(C12&gt;-85,"ok",""),"")</f>
        <v>ok</v>
      </c>
      <c r="D13" s="14" t="str">
        <f t="shared" si="10"/>
        <v>ok</v>
      </c>
      <c r="E13" s="14" t="str">
        <f t="shared" si="10"/>
        <v>ok</v>
      </c>
      <c r="F13" s="14" t="str">
        <f t="shared" si="10"/>
        <v>ok</v>
      </c>
      <c r="G13" s="14" t="str">
        <f t="shared" si="10"/>
        <v>ok</v>
      </c>
      <c r="H13" s="14" t="str">
        <f t="shared" si="10"/>
        <v>ok</v>
      </c>
      <c r="I13" s="14" t="str">
        <f t="shared" si="10"/>
        <v>ok</v>
      </c>
      <c r="J13" s="14" t="str">
        <f t="shared" si="10"/>
        <v>ok</v>
      </c>
      <c r="K13" s="14" t="str">
        <f t="shared" si="10"/>
        <v>ok</v>
      </c>
      <c r="L13" s="14" t="str">
        <f t="shared" si="10"/>
        <v>ok</v>
      </c>
      <c r="M13" s="14" t="str">
        <f t="shared" si="10"/>
        <v>ok</v>
      </c>
      <c r="N13" s="14" t="str">
        <f t="shared" si="10"/>
        <v>ok</v>
      </c>
      <c r="O13" s="14">
        <f t="shared" si="10"/>
      </c>
      <c r="P13" s="14">
        <f t="shared" si="10"/>
      </c>
      <c r="Q13" s="14">
        <f t="shared" si="10"/>
      </c>
      <c r="R13" s="14">
        <f t="shared" si="10"/>
      </c>
      <c r="S13" s="14"/>
      <c r="T13" s="28" t="s">
        <v>31</v>
      </c>
      <c r="U13" s="17"/>
      <c r="V13" s="17"/>
      <c r="X13" s="14">
        <f aca="true" t="shared" si="11" ref="X13:AD13">IF(W12-W9&lt;-40,IF(W12&gt;-80,"ok",""),"")</f>
      </c>
      <c r="Y13" s="14">
        <f t="shared" si="11"/>
      </c>
      <c r="Z13" s="14">
        <f t="shared" si="11"/>
      </c>
      <c r="AA13" s="14">
        <f t="shared" si="11"/>
      </c>
      <c r="AB13" s="14">
        <f t="shared" si="11"/>
      </c>
      <c r="AC13" s="14">
        <f t="shared" si="11"/>
      </c>
      <c r="AD13" s="14">
        <f t="shared" si="11"/>
      </c>
    </row>
    <row r="14" spans="1:22" ht="15.75">
      <c r="A14" s="23" t="s">
        <v>6</v>
      </c>
      <c r="B14" s="3">
        <f>B12-B8</f>
        <v>-28.700000000000003</v>
      </c>
      <c r="C14" s="3">
        <f aca="true" t="shared" si="12" ref="C14:R14">C12-C8</f>
        <v>-34.7</v>
      </c>
      <c r="D14" s="3">
        <f t="shared" si="12"/>
        <v>-40.7</v>
      </c>
      <c r="E14" s="3">
        <f t="shared" si="12"/>
        <v>-46.7</v>
      </c>
      <c r="F14" s="3">
        <f t="shared" si="12"/>
        <v>-52.7</v>
      </c>
      <c r="G14" s="3">
        <f t="shared" si="12"/>
        <v>-58.8</v>
      </c>
      <c r="H14" s="3">
        <f t="shared" si="12"/>
        <v>-62.3</v>
      </c>
      <c r="I14" s="3">
        <f t="shared" si="12"/>
        <v>-65.8</v>
      </c>
      <c r="J14" s="3">
        <f t="shared" si="12"/>
        <v>-69.3</v>
      </c>
      <c r="K14" s="3">
        <f t="shared" si="12"/>
        <v>-72.9</v>
      </c>
      <c r="L14" s="3">
        <f t="shared" si="12"/>
        <v>-76.4</v>
      </c>
      <c r="M14" s="3">
        <f t="shared" si="12"/>
        <v>-79.9</v>
      </c>
      <c r="N14" s="3">
        <f t="shared" si="12"/>
        <v>-83.4</v>
      </c>
      <c r="O14" s="3">
        <f t="shared" si="12"/>
        <v>-86.9</v>
      </c>
      <c r="P14" s="3">
        <f t="shared" si="12"/>
        <v>-90.5</v>
      </c>
      <c r="Q14" s="3">
        <f t="shared" si="12"/>
        <v>-94</v>
      </c>
      <c r="R14" s="3">
        <f t="shared" si="12"/>
        <v>-97.5</v>
      </c>
      <c r="S14" s="3"/>
      <c r="T14" s="25" t="s">
        <v>24</v>
      </c>
      <c r="U14" s="17"/>
      <c r="V14" s="17"/>
    </row>
    <row r="15" spans="1:22" ht="15.75">
      <c r="A15" s="24" t="s">
        <v>34</v>
      </c>
      <c r="B15" s="44">
        <v>0</v>
      </c>
      <c r="C15" s="3">
        <f>B15</f>
        <v>0</v>
      </c>
      <c r="D15" s="3">
        <f aca="true" t="shared" si="13" ref="D15:R15">C15</f>
        <v>0</v>
      </c>
      <c r="E15" s="3">
        <f t="shared" si="13"/>
        <v>0</v>
      </c>
      <c r="F15" s="3">
        <f t="shared" si="13"/>
        <v>0</v>
      </c>
      <c r="G15" s="3">
        <f t="shared" si="13"/>
        <v>0</v>
      </c>
      <c r="H15" s="3">
        <f t="shared" si="13"/>
        <v>0</v>
      </c>
      <c r="I15" s="3">
        <f t="shared" si="13"/>
        <v>0</v>
      </c>
      <c r="J15" s="3">
        <f t="shared" si="13"/>
        <v>0</v>
      </c>
      <c r="K15" s="3">
        <f t="shared" si="13"/>
        <v>0</v>
      </c>
      <c r="L15" s="3">
        <f t="shared" si="13"/>
        <v>0</v>
      </c>
      <c r="M15" s="3">
        <f t="shared" si="13"/>
        <v>0</v>
      </c>
      <c r="N15" s="3">
        <f t="shared" si="13"/>
        <v>0</v>
      </c>
      <c r="O15" s="3">
        <f t="shared" si="13"/>
        <v>0</v>
      </c>
      <c r="P15" s="3">
        <f t="shared" si="13"/>
        <v>0</v>
      </c>
      <c r="Q15" s="3">
        <f t="shared" si="13"/>
        <v>0</v>
      </c>
      <c r="R15" s="3">
        <f t="shared" si="13"/>
        <v>0</v>
      </c>
      <c r="S15" s="3"/>
      <c r="T15" s="25" t="s">
        <v>19</v>
      </c>
      <c r="U15" s="17"/>
      <c r="V15" s="17"/>
    </row>
    <row r="16" spans="1:22" s="1" customFormat="1" ht="15.75">
      <c r="A16" s="24" t="s">
        <v>35</v>
      </c>
      <c r="B16" s="46">
        <v>0</v>
      </c>
      <c r="C16" s="7">
        <f>B15+B16</f>
        <v>0</v>
      </c>
      <c r="D16" s="7">
        <f>B15+B16</f>
        <v>0</v>
      </c>
      <c r="E16" s="7">
        <f>B15+B16</f>
        <v>0</v>
      </c>
      <c r="F16" s="7">
        <f>B15+B16</f>
        <v>0</v>
      </c>
      <c r="G16" s="7">
        <f>B15+B16</f>
        <v>0</v>
      </c>
      <c r="H16" s="7">
        <f>B15+B16</f>
        <v>0</v>
      </c>
      <c r="I16" s="7">
        <f>B15+B16</f>
        <v>0</v>
      </c>
      <c r="J16" s="7">
        <f>B15+B16</f>
        <v>0</v>
      </c>
      <c r="K16" s="7">
        <f>B15+B16</f>
        <v>0</v>
      </c>
      <c r="L16" s="7">
        <f>B15+B16</f>
        <v>0</v>
      </c>
      <c r="M16" s="7">
        <f>B15+B16</f>
        <v>0</v>
      </c>
      <c r="N16" s="7">
        <f>B15+B16</f>
        <v>0</v>
      </c>
      <c r="O16" s="7">
        <f>B15+B16</f>
        <v>0</v>
      </c>
      <c r="P16" s="7">
        <f>B15+B16</f>
        <v>0</v>
      </c>
      <c r="Q16" s="7">
        <f>B15+B16</f>
        <v>0</v>
      </c>
      <c r="R16" s="7">
        <f>B15+B16</f>
        <v>0</v>
      </c>
      <c r="S16" s="7"/>
      <c r="T16" s="25" t="s">
        <v>18</v>
      </c>
      <c r="U16" s="7"/>
      <c r="V16" s="4"/>
    </row>
    <row r="17" spans="1:21" s="1" customFormat="1" ht="15.75">
      <c r="A17" s="23" t="s">
        <v>23</v>
      </c>
      <c r="B17" s="7">
        <f>B12-C16</f>
        <v>-28.700000000000003</v>
      </c>
      <c r="C17" s="7">
        <f aca="true" t="shared" si="14" ref="C17:P17">C12-C16</f>
        <v>-34.7</v>
      </c>
      <c r="D17" s="7">
        <f t="shared" si="14"/>
        <v>-40.7</v>
      </c>
      <c r="E17" s="7">
        <f t="shared" si="14"/>
        <v>-46.7</v>
      </c>
      <c r="F17" s="7">
        <f t="shared" si="14"/>
        <v>-52.7</v>
      </c>
      <c r="G17" s="7">
        <f t="shared" si="14"/>
        <v>-58.8</v>
      </c>
      <c r="H17" s="7">
        <f t="shared" si="14"/>
        <v>-62.3</v>
      </c>
      <c r="I17" s="7">
        <f t="shared" si="14"/>
        <v>-65.8</v>
      </c>
      <c r="J17" s="7">
        <f t="shared" si="14"/>
        <v>-69.3</v>
      </c>
      <c r="K17" s="7">
        <f t="shared" si="14"/>
        <v>-72.9</v>
      </c>
      <c r="L17" s="7">
        <f t="shared" si="14"/>
        <v>-76.4</v>
      </c>
      <c r="M17" s="7">
        <f t="shared" si="14"/>
        <v>-79.9</v>
      </c>
      <c r="N17" s="7">
        <f t="shared" si="14"/>
        <v>-83.4</v>
      </c>
      <c r="O17" s="7">
        <f t="shared" si="14"/>
        <v>-86.9</v>
      </c>
      <c r="P17" s="7">
        <f t="shared" si="14"/>
        <v>-90.5</v>
      </c>
      <c r="Q17" s="7">
        <f>Q12-Q16</f>
        <v>-94</v>
      </c>
      <c r="R17" s="7">
        <f>R12-R16</f>
        <v>-97.5</v>
      </c>
      <c r="S17" s="7"/>
      <c r="T17" s="25" t="s">
        <v>17</v>
      </c>
      <c r="U17" s="7"/>
    </row>
    <row r="18" spans="1:21" s="1" customFormat="1" ht="15.75">
      <c r="A18" s="23" t="s">
        <v>12</v>
      </c>
      <c r="B18" s="14">
        <f>IF(B17-B9&lt;-30,IF(B17&gt;-75,"ok",""),"")</f>
      </c>
      <c r="C18" s="14" t="str">
        <f aca="true" t="shared" si="15" ref="C18:R18">IF(C17-C9&lt;-30,IF(C17&gt;-75,"ok",""),"")</f>
        <v>ok</v>
      </c>
      <c r="D18" s="14" t="str">
        <f t="shared" si="15"/>
        <v>ok</v>
      </c>
      <c r="E18" s="14" t="str">
        <f t="shared" si="15"/>
        <v>ok</v>
      </c>
      <c r="F18" s="14" t="str">
        <f t="shared" si="15"/>
        <v>ok</v>
      </c>
      <c r="G18" s="14" t="str">
        <f t="shared" si="15"/>
        <v>ok</v>
      </c>
      <c r="H18" s="14" t="str">
        <f t="shared" si="15"/>
        <v>ok</v>
      </c>
      <c r="I18" s="14" t="str">
        <f t="shared" si="15"/>
        <v>ok</v>
      </c>
      <c r="J18" s="14" t="str">
        <f t="shared" si="15"/>
        <v>ok</v>
      </c>
      <c r="K18" s="14" t="str">
        <f t="shared" si="15"/>
        <v>ok</v>
      </c>
      <c r="L18" s="14">
        <f t="shared" si="15"/>
      </c>
      <c r="M18" s="14">
        <f t="shared" si="15"/>
      </c>
      <c r="N18" s="14">
        <f t="shared" si="15"/>
      </c>
      <c r="O18" s="14">
        <f t="shared" si="15"/>
      </c>
      <c r="P18" s="14">
        <f t="shared" si="15"/>
      </c>
      <c r="Q18" s="14">
        <f t="shared" si="15"/>
      </c>
      <c r="R18" s="14">
        <f t="shared" si="15"/>
      </c>
      <c r="S18" s="14"/>
      <c r="T18" s="28" t="s">
        <v>32</v>
      </c>
      <c r="U18" s="7"/>
    </row>
    <row r="19" spans="1:25" s="1" customFormat="1" ht="18">
      <c r="A19" s="23" t="s">
        <v>20</v>
      </c>
      <c r="B19" s="15">
        <f>IF(B18="ok",IF(B20&gt;20,IF(B18="ok","OK",""),""),"")</f>
      </c>
      <c r="C19" s="15" t="str">
        <f aca="true" t="shared" si="16" ref="C19:R19">IF(C18="ok",IF(C20&gt;20,IF(C18="ok","OK",""),""),"")</f>
        <v>OK</v>
      </c>
      <c r="D19" s="15" t="str">
        <f t="shared" si="16"/>
        <v>OK</v>
      </c>
      <c r="E19" s="15" t="str">
        <f t="shared" si="16"/>
        <v>OK</v>
      </c>
      <c r="F19" s="15" t="str">
        <f t="shared" si="16"/>
        <v>OK</v>
      </c>
      <c r="G19" s="15" t="str">
        <f t="shared" si="16"/>
        <v>OK</v>
      </c>
      <c r="H19" s="15" t="str">
        <f t="shared" si="16"/>
        <v>OK</v>
      </c>
      <c r="I19" s="15" t="str">
        <f t="shared" si="16"/>
        <v>OK</v>
      </c>
      <c r="J19" s="15" t="str">
        <f t="shared" si="16"/>
        <v>OK</v>
      </c>
      <c r="K19" s="15" t="str">
        <f t="shared" si="16"/>
        <v>OK</v>
      </c>
      <c r="L19" s="15">
        <f t="shared" si="16"/>
      </c>
      <c r="M19" s="15">
        <f t="shared" si="16"/>
      </c>
      <c r="N19" s="15">
        <f t="shared" si="16"/>
      </c>
      <c r="O19" s="15">
        <f t="shared" si="16"/>
      </c>
      <c r="P19" s="15">
        <f t="shared" si="16"/>
      </c>
      <c r="Q19" s="15">
        <f t="shared" si="16"/>
      </c>
      <c r="R19" s="15">
        <f t="shared" si="16"/>
      </c>
      <c r="S19" s="15"/>
      <c r="T19" s="21" t="s">
        <v>33</v>
      </c>
      <c r="U19" s="40">
        <f>B10</f>
        <v>-100</v>
      </c>
      <c r="V19" s="4"/>
      <c r="W19" s="4"/>
      <c r="Y19" s="4"/>
    </row>
    <row r="20" spans="1:22" ht="18">
      <c r="A20" s="23" t="s">
        <v>14</v>
      </c>
      <c r="B20" s="11">
        <f>B17-B10</f>
        <v>71.3</v>
      </c>
      <c r="C20" s="11">
        <f aca="true" t="shared" si="17" ref="C20:R20">C17-C10</f>
        <v>65.3</v>
      </c>
      <c r="D20" s="11">
        <f t="shared" si="17"/>
        <v>59.3</v>
      </c>
      <c r="E20" s="11">
        <f t="shared" si="17"/>
        <v>53.3</v>
      </c>
      <c r="F20" s="11">
        <f t="shared" si="17"/>
        <v>47.3</v>
      </c>
      <c r="G20" s="11">
        <f t="shared" si="17"/>
        <v>41.2</v>
      </c>
      <c r="H20" s="11">
        <f t="shared" si="17"/>
        <v>37.7</v>
      </c>
      <c r="I20" s="11">
        <f t="shared" si="17"/>
        <v>34.2</v>
      </c>
      <c r="J20" s="11">
        <f t="shared" si="17"/>
        <v>30.700000000000003</v>
      </c>
      <c r="K20" s="11">
        <f t="shared" si="17"/>
        <v>27.099999999999994</v>
      </c>
      <c r="L20" s="11">
        <f t="shared" si="17"/>
        <v>23.599999999999994</v>
      </c>
      <c r="M20" s="11">
        <f t="shared" si="17"/>
        <v>20.099999999999994</v>
      </c>
      <c r="N20" s="11">
        <f t="shared" si="17"/>
        <v>16.599999999999994</v>
      </c>
      <c r="O20" s="11">
        <f t="shared" si="17"/>
        <v>13.099999999999994</v>
      </c>
      <c r="P20" s="11">
        <f t="shared" si="17"/>
        <v>9.5</v>
      </c>
      <c r="Q20" s="11">
        <f t="shared" si="17"/>
        <v>6</v>
      </c>
      <c r="R20" s="11">
        <f t="shared" si="17"/>
        <v>2.5</v>
      </c>
      <c r="S20" s="11"/>
      <c r="T20" s="20" t="s">
        <v>37</v>
      </c>
      <c r="U20" s="40">
        <f>B10</f>
        <v>-100</v>
      </c>
      <c r="V20" s="11"/>
    </row>
    <row r="21" spans="1:20" ht="18.75" customHeight="1">
      <c r="A21" s="1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3" t="s">
        <v>11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52" spans="1:10" ht="18">
      <c r="A52" s="31"/>
      <c r="B52" s="19"/>
      <c r="C52" s="19"/>
      <c r="D52" s="19"/>
      <c r="E52" s="19"/>
      <c r="F52" s="19"/>
      <c r="G52" s="19"/>
      <c r="H52" s="19"/>
      <c r="I52" s="19"/>
      <c r="J52" s="32"/>
    </row>
    <row r="56" spans="1:12" ht="23.25" customHeight="1">
      <c r="A56" s="38" t="s">
        <v>10</v>
      </c>
      <c r="B56" s="34"/>
      <c r="C56" s="34"/>
      <c r="D56" s="34"/>
      <c r="E56" s="34"/>
      <c r="F56" s="34"/>
      <c r="G56" s="29"/>
      <c r="H56" s="29"/>
      <c r="I56" s="29"/>
      <c r="J56" s="30"/>
      <c r="K56" s="30"/>
      <c r="L56" s="30"/>
    </row>
    <row r="57" spans="1:9" ht="23.25" customHeight="1">
      <c r="A57" s="41"/>
      <c r="B57" s="42"/>
      <c r="C57" s="42"/>
      <c r="D57" s="42"/>
      <c r="E57" s="42"/>
      <c r="F57" s="42"/>
      <c r="G57" s="19"/>
      <c r="H57" s="19"/>
      <c r="I57" s="19"/>
    </row>
    <row r="58" spans="1:17" ht="23.25" customHeight="1">
      <c r="A58" s="41"/>
      <c r="B58" s="43"/>
      <c r="C58" s="19"/>
      <c r="Q58" s="37"/>
    </row>
    <row r="59" ht="24.75" customHeight="1">
      <c r="A59" s="36"/>
    </row>
    <row r="60" ht="18">
      <c r="A60" s="36"/>
    </row>
    <row r="61" ht="18">
      <c r="A61" s="36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>
      <c r="J87" s="3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5.75">
      <c r="A110" s="26" t="s">
        <v>38</v>
      </c>
    </row>
    <row r="111" ht="15">
      <c r="A111" s="50" t="s">
        <v>39</v>
      </c>
    </row>
  </sheetData>
  <sheetProtection password="B8B4" sheet="1" formatCells="0" formatColumns="0" formatRows="0" insertColumns="0" insertRows="0" insertHyperlinks="0" deleteColumns="0" deleteRows="0" sort="0" autoFilter="0" pivotTables="0"/>
  <protectedRanges>
    <protectedRange password="C2A7" sqref="B3" name="Plage1"/>
  </protectedRanges>
  <hyperlinks>
    <hyperlink ref="A111" r:id="rId1" display="http://www.hypercable.fr/images/stories/mobirake/Canaux_TNT_%20TV%20_CSA.xls"/>
  </hyperlink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2014-04-23T18:28:26Z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